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_งานหลักสูตร\Template\Template มคอ 2\2566\"/>
    </mc:Choice>
  </mc:AlternateContent>
  <xr:revisionPtr revIDLastSave="0" documentId="13_ncr:1_{5AA219CC-DC6A-4F89-B330-7550834C5717}" xr6:coauthVersionLast="47" xr6:coauthVersionMax="47" xr10:uidLastSave="{00000000-0000-0000-0000-000000000000}"/>
  <bookViews>
    <workbookView xWindow="28680" yWindow="-120" windowWidth="29040" windowHeight="16440" tabRatio="814" activeTab="4" xr2:uid="{3E061169-253B-1047-ABF0-8BFB25B0C8F7}"/>
  </bookViews>
  <sheets>
    <sheet name="1.กรอกข้อมูล" sheetId="1" r:id="rId1"/>
    <sheet name="A.สรุปงบประมาณรายรับ" sheetId="2" r:id="rId2"/>
    <sheet name="B.สรุปรายรับคณะพยาบาลศาสตร์และส" sheetId="5" r:id="rId3"/>
    <sheet name="C.สรุปรายรับคณะวิทยาศาสตร์และเท" sheetId="6" r:id="rId4"/>
    <sheet name="D.สรุปงบประมาณรายจ่าย" sheetId="3" r:id="rId5"/>
    <sheet name="C.ส่วนต่าง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F16" i="3"/>
  <c r="E16" i="3"/>
  <c r="D16" i="3"/>
  <c r="C16" i="3"/>
  <c r="G8" i="3"/>
  <c r="F8" i="3"/>
  <c r="E8" i="3"/>
  <c r="D8" i="3"/>
  <c r="E42" i="1"/>
  <c r="E41" i="1"/>
  <c r="E40" i="1"/>
  <c r="E39" i="1"/>
  <c r="E38" i="1"/>
  <c r="E37" i="1"/>
  <c r="E36" i="1"/>
  <c r="E35" i="1"/>
  <c r="E34" i="1"/>
  <c r="E33" i="1"/>
  <c r="G8" i="6"/>
  <c r="G9" i="6" s="1"/>
  <c r="F8" i="6"/>
  <c r="E8" i="6"/>
  <c r="D8" i="6"/>
  <c r="C8" i="6"/>
  <c r="G7" i="6"/>
  <c r="F7" i="6"/>
  <c r="E7" i="6"/>
  <c r="E9" i="6"/>
  <c r="D7" i="6"/>
  <c r="C7" i="6"/>
  <c r="C9" i="6" s="1"/>
  <c r="G8" i="5"/>
  <c r="F8" i="5"/>
  <c r="E8" i="5"/>
  <c r="D8" i="5"/>
  <c r="C8" i="5"/>
  <c r="G7" i="5"/>
  <c r="G9" i="5" s="1"/>
  <c r="F7" i="5"/>
  <c r="E7" i="5"/>
  <c r="E9" i="5" s="1"/>
  <c r="D7" i="5"/>
  <c r="C7" i="5"/>
  <c r="G50" i="1"/>
  <c r="F50" i="1"/>
  <c r="E50" i="1"/>
  <c r="D50" i="1"/>
  <c r="C50" i="1"/>
  <c r="G15" i="3"/>
  <c r="F15" i="3"/>
  <c r="E15" i="3"/>
  <c r="D15" i="3"/>
  <c r="C15" i="3"/>
  <c r="G12" i="3"/>
  <c r="F12" i="3"/>
  <c r="E12" i="3"/>
  <c r="D12" i="3"/>
  <c r="C12" i="3"/>
  <c r="G11" i="3"/>
  <c r="F11" i="3"/>
  <c r="E11" i="3"/>
  <c r="D11" i="3"/>
  <c r="C11" i="3"/>
  <c r="G9" i="3"/>
  <c r="F9" i="3"/>
  <c r="E9" i="3"/>
  <c r="D9" i="3"/>
  <c r="C9" i="3"/>
  <c r="F7" i="2"/>
  <c r="G14" i="3"/>
  <c r="F14" i="3"/>
  <c r="E14" i="3"/>
  <c r="D14" i="3"/>
  <c r="C14" i="3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G7" i="2"/>
  <c r="E7" i="2"/>
  <c r="D7" i="2"/>
  <c r="C7" i="2"/>
  <c r="C9" i="2" s="1"/>
  <c r="G8" i="2"/>
  <c r="F8" i="2"/>
  <c r="E8" i="2"/>
  <c r="D8" i="2"/>
  <c r="C8" i="2"/>
  <c r="D9" i="2" l="1"/>
  <c r="E9" i="2"/>
  <c r="F9" i="2"/>
  <c r="F9" i="5"/>
  <c r="F9" i="6"/>
  <c r="G9" i="2"/>
  <c r="C9" i="5"/>
  <c r="D9" i="5"/>
  <c r="D9" i="6"/>
  <c r="E44" i="1"/>
  <c r="C8" i="3" s="1"/>
  <c r="G17" i="3" s="1"/>
  <c r="F5" i="4" s="1"/>
  <c r="F17" i="3" l="1"/>
  <c r="E5" i="4" s="1"/>
  <c r="D17" i="3"/>
  <c r="C5" i="4" s="1"/>
  <c r="C17" i="3"/>
  <c r="B5" i="4" s="1"/>
  <c r="E17" i="3"/>
  <c r="D5" i="4" s="1"/>
</calcChain>
</file>

<file path=xl/sharedStrings.xml><?xml version="1.0" encoding="utf-8"?>
<sst xmlns="http://schemas.openxmlformats.org/spreadsheetml/2006/main" count="165" uniqueCount="95">
  <si>
    <t>ข้อที่ 1</t>
  </si>
  <si>
    <t>จำนวนนักศึกษาตามแผนรับ มคอ.2</t>
  </si>
  <si>
    <t>จำนวนประมาณการนักศึกษาคงเหลือในปีที่ 2 ตาม มคอ.2</t>
  </si>
  <si>
    <t>จำนวนประมาณการนักศึกษาคงเหลือในปีที่ 3 ตาม มคอ.2</t>
  </si>
  <si>
    <t>จำนวนประมาณการนักศึกษาคงเหลือในปีที่ 4 ตาม มคอ.2</t>
  </si>
  <si>
    <t>คน</t>
  </si>
  <si>
    <t>บาท/คน/ปีการศึกษา</t>
  </si>
  <si>
    <t>เงินเดือน</t>
  </si>
  <si>
    <t>เงินประจำตำแหน่ง</t>
  </si>
  <si>
    <t>อาจารย์คนที่ 1</t>
  </si>
  <si>
    <t>อาจารย์คนที่ 2</t>
  </si>
  <si>
    <t>อาจารย์คนที่ 3</t>
  </si>
  <si>
    <t>อาจารย์คนที่ 4</t>
  </si>
  <si>
    <t>อาจารย์คนที่ 5</t>
  </si>
  <si>
    <t>อาจารย์คนที่ 6</t>
  </si>
  <si>
    <t>อาจารย์คนที่ 7</t>
  </si>
  <si>
    <t>อาจารย์คนที่ 8</t>
  </si>
  <si>
    <t>อาจารย์คนที่ 9</t>
  </si>
  <si>
    <t>อาจารย์คนที่ 10</t>
  </si>
  <si>
    <t>อาจารย์คนที่ 11</t>
  </si>
  <si>
    <t>อาจารย์คนที่ 12</t>
  </si>
  <si>
    <t>อาจารย์คนที่ 13</t>
  </si>
  <si>
    <t>อาจารย์คนที่ 14</t>
  </si>
  <si>
    <t>อาจารย์คนที่ 15</t>
  </si>
  <si>
    <t>อาจารย์คนที่ 16</t>
  </si>
  <si>
    <t>อาจารย์คนที่ 17</t>
  </si>
  <si>
    <t>อาจารย์คนที่ 18</t>
  </si>
  <si>
    <t>อาจารย์คนที่ 19</t>
  </si>
  <si>
    <t>อาจารย์คนที่ 20</t>
  </si>
  <si>
    <t>งบบุคลากร</t>
  </si>
  <si>
    <t>เงินสนับสนุนรายปี</t>
  </si>
  <si>
    <t>บาท</t>
  </si>
  <si>
    <t>ข้อที่ 3</t>
  </si>
  <si>
    <t>งบดำเนินงาน</t>
  </si>
  <si>
    <t>ค่าใช้จ่ายในการดำเนินงาน</t>
  </si>
  <si>
    <t>งบลงทุน</t>
  </si>
  <si>
    <t>ค่าครุภัณฑ์</t>
  </si>
  <si>
    <t>ค่าที่ดินและสิ่งก่อนสร้าง</t>
  </si>
  <si>
    <t>ข้อที่ 6</t>
  </si>
  <si>
    <t>งบรายจ่ายอื่นๆ</t>
  </si>
  <si>
    <t>งบประมาณรายรับ</t>
  </si>
  <si>
    <t>(หน่วย: บาท)</t>
  </si>
  <si>
    <t>รายละเอียดรายรับ</t>
  </si>
  <si>
    <t>ปีงบประมาณ</t>
  </si>
  <si>
    <t>ค่าธรรมเนียมการศึกษา</t>
  </si>
  <si>
    <t>เงินอุดหนุนจากรัฐบาล</t>
  </si>
  <si>
    <t>รวมรายรับ</t>
  </si>
  <si>
    <t>ประมาณการรายจ่าย</t>
  </si>
  <si>
    <t>หมวดเงิน</t>
  </si>
  <si>
    <t>งบดำเนินการ</t>
  </si>
  <si>
    <t>1. ค่าใช้จ่ายบุคลากร</t>
  </si>
  <si>
    <t>2. ค่าใช้จ่ายดำเนินงาน</t>
  </si>
  <si>
    <t>1. ค่าครุภัณฑ์</t>
  </si>
  <si>
    <t>2. ค่าที่ดินและสิ่งก่อสร้าง</t>
  </si>
  <si>
    <t>1. ค่าอาจารย์พิเศษ</t>
  </si>
  <si>
    <t>2. งบพัฒนาบุคลากร</t>
  </si>
  <si>
    <t>รวมรายจ่าย</t>
  </si>
  <si>
    <t>ข้อที่ 2</t>
  </si>
  <si>
    <t>ข้อที่ 4</t>
  </si>
  <si>
    <t>ข้อที่ 5</t>
  </si>
  <si>
    <t>กรอกข้อมูลในช่องสีแดงเท่านั้นห้าม เพิ่ม/ลด ตาราง</t>
  </si>
  <si>
    <t>ค่าจ้างอาจารย์พิเศษต่อปี</t>
  </si>
  <si>
    <t>อาจารย์ผู้รับผิดชอบหลักสูตร/ประจำหลักสูตร</t>
  </si>
  <si>
    <t>งบลงทุนที่คาดว่าจะขอต่อปี</t>
  </si>
  <si>
    <t>3. ค่าสาธารณูปโภค</t>
  </si>
  <si>
    <t>กรอกประมาณการงบพัฒนาตนเองของอาจารย์ผู้รับผิดชอบ/ประจำหลักสูตรทุกคนต่อปี</t>
  </si>
  <si>
    <t>กรอกประมาณค่าจ้างอาจารย์พิเศษต่อปี</t>
  </si>
  <si>
    <t>กรอกประมาณการค่าครุภัณฑืที่จะขอต่อปี</t>
  </si>
  <si>
    <t>กรอกประมาณการค่าที่ดินและสิ่งก่อสร้าง</t>
  </si>
  <si>
    <t>ส่วนต่างของรายรับและรายจ่ายของหลักสูตร</t>
  </si>
  <si>
    <t>ค่าใช้จ่ายในการดำเนินงานต้องไม่เกินร้อยละ 10 ของการจัดเก็บรายได้จากค่าธรรมเนียมการศึกษา ในกล่องสีเขียว ตัวเลขสีแดง</t>
  </si>
  <si>
    <t>คัดลอกหน้านี้ไปใส่ใน มคอ. 2 ในหมวดที่ 6 ข้อ 5.3 ประมาณการรายจ่าย</t>
  </si>
  <si>
    <t>สำหรับทุกสาขาวิชา ยกเว้น คณะพยาบาลศาสตร์ คณะวิทยาศาสตร์ และสาขาวิชาสาธารณสุขชุมชน</t>
  </si>
  <si>
    <t>สำหรับคณะพยาบาลศาสตร์และสาขาวิชาสาธารณสุขชุมชน</t>
  </si>
  <si>
    <t>หมายเหตุ</t>
  </si>
  <si>
    <t>คัดลอกตารางหน้านี้ไปใส่ใน มคอ. 2 ในหมวดที่ 6 ข้อ 5.2 ประมาณการรายรับ</t>
  </si>
  <si>
    <t>800 บาท</t>
  </si>
  <si>
    <t>สาขาวิทยาศาสตร์</t>
  </si>
  <si>
    <t>3000 บาท</t>
  </si>
  <si>
    <t>6000 บาท</t>
  </si>
  <si>
    <t>สาขาอื่นๆ</t>
  </si>
  <si>
    <t>สำหรับคณะวิทยาศาสตร์และเทคโนโลยี</t>
  </si>
  <si>
    <t>เงินอุดหนุนจากรัฐบาล ต่อหัวนักศึกษา</t>
  </si>
  <si>
    <t>สาขาวิชาสาธารณสุขชุมชน/พยาบาลศาสตร์</t>
  </si>
  <si>
    <t>งบพัฒนาตนเองของอาจารย์ผู้รับผิดชอบ/ประจำหลักสูตร</t>
  </si>
  <si>
    <t>อาจารย์คนที่ 21</t>
  </si>
  <si>
    <t>อาจารย์คนที่ 22</t>
  </si>
  <si>
    <t>อาจารย์คนที่ 23</t>
  </si>
  <si>
    <t>อาจารย์คนที่ 24</t>
  </si>
  <si>
    <t>อาจารย์คนที่ 25</t>
  </si>
  <si>
    <t>อาจารย์คนที่ 26</t>
  </si>
  <si>
    <t>อาจารย์คนที่ 27</t>
  </si>
  <si>
    <t>อาจารย์คนที่ 28</t>
  </si>
  <si>
    <t>อาจารย์คนที่ 29</t>
  </si>
  <si>
    <t>อาจารย์คนที่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</si>
</sst>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8"/>
      <name val="Tahoma"/>
      <family val="2"/>
      <scheme val="minor"/>
    </font>
    <font>
      <b/>
      <sz val="36"/>
      <color rgb="FFFF0000"/>
      <name val="TH SarabunPSK"/>
      <family val="2"/>
    </font>
    <font>
      <sz val="18"/>
      <color rgb="FFFF0000"/>
      <name val="TH SarabunPSK"/>
      <family val="2"/>
    </font>
    <font>
      <sz val="48"/>
      <color rgb="FFFF0000"/>
      <name val="TH SarabunPSK"/>
      <family val="2"/>
    </font>
    <font>
      <sz val="18"/>
      <color theme="4" tint="-0.249977111117893"/>
      <name val="TH SarabunPSK"/>
      <family val="2"/>
    </font>
    <font>
      <sz val="22"/>
      <color rgb="FFFF0000"/>
      <name val="TH SarabunPSK"/>
      <family val="2"/>
    </font>
    <font>
      <sz val="24"/>
      <color rgb="FFFF0000"/>
      <name val="TH SarabunPSK"/>
      <family val="2"/>
    </font>
    <font>
      <sz val="22"/>
      <color theme="4" tint="-0.249977111117893"/>
      <name val="TH SarabunPSK"/>
      <family val="2"/>
    </font>
    <font>
      <sz val="12"/>
      <color theme="1"/>
      <name val="TH SarabunPSK"/>
      <family val="2"/>
    </font>
    <font>
      <b/>
      <sz val="24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3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E7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188" fontId="3" fillId="2" borderId="1" xfId="1" applyNumberFormat="1" applyFont="1" applyFill="1" applyBorder="1"/>
    <xf numFmtId="188" fontId="3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8" fontId="2" fillId="0" borderId="1" xfId="1" applyNumberFormat="1" applyFont="1" applyBorder="1"/>
    <xf numFmtId="188" fontId="2" fillId="0" borderId="1" xfId="0" applyNumberFormat="1" applyFont="1" applyBorder="1"/>
    <xf numFmtId="188" fontId="2" fillId="0" borderId="1" xfId="1" applyNumberFormat="1" applyFont="1" applyBorder="1" applyAlignment="1">
      <alignment vertical="center"/>
    </xf>
    <xf numFmtId="188" fontId="6" fillId="3" borderId="0" xfId="1" applyNumberFormat="1" applyFont="1" applyFill="1" applyBorder="1"/>
    <xf numFmtId="0" fontId="3" fillId="5" borderId="0" xfId="0" applyFont="1" applyFill="1"/>
    <xf numFmtId="0" fontId="9" fillId="5" borderId="0" xfId="0" applyFont="1" applyFill="1"/>
    <xf numFmtId="0" fontId="10" fillId="5" borderId="0" xfId="0" applyFont="1" applyFill="1"/>
    <xf numFmtId="188" fontId="3" fillId="0" borderId="1" xfId="1" applyNumberFormat="1" applyFont="1" applyBorder="1"/>
    <xf numFmtId="0" fontId="8" fillId="5" borderId="0" xfId="0" applyFont="1" applyFill="1"/>
    <xf numFmtId="0" fontId="11" fillId="5" borderId="0" xfId="0" applyFont="1" applyFill="1"/>
    <xf numFmtId="0" fontId="6" fillId="5" borderId="0" xfId="0" applyFont="1" applyFill="1"/>
    <xf numFmtId="0" fontId="12" fillId="0" borderId="0" xfId="0" applyFont="1"/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1" xfId="0" applyFont="1" applyBorder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3" fillId="6" borderId="0" xfId="0" applyFont="1" applyFill="1"/>
    <xf numFmtId="0" fontId="6" fillId="0" borderId="0" xfId="0" applyFont="1"/>
    <xf numFmtId="0" fontId="3" fillId="3" borderId="0" xfId="0" applyFont="1" applyFill="1"/>
    <xf numFmtId="0" fontId="6" fillId="3" borderId="0" xfId="0" applyFont="1" applyFill="1"/>
    <xf numFmtId="188" fontId="16" fillId="7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8" fillId="4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2C6C-985E-B247-BBE5-1426E932814F}">
  <dimension ref="A1:T59"/>
  <sheetViews>
    <sheetView zoomScale="75" workbookViewId="0">
      <selection activeCell="C3" sqref="C3"/>
    </sheetView>
  </sheetViews>
  <sheetFormatPr defaultColWidth="10.77734375" defaultRowHeight="27.75" x14ac:dyDescent="0.65"/>
  <cols>
    <col min="1" max="1" width="10.6640625" style="2" customWidth="1"/>
    <col min="2" max="2" width="74.33203125" style="2" customWidth="1"/>
    <col min="3" max="3" width="22.77734375" style="2" customWidth="1"/>
    <col min="4" max="4" width="21.109375" style="2" customWidth="1"/>
    <col min="5" max="5" width="18" style="2" customWidth="1"/>
    <col min="6" max="6" width="17" style="2" customWidth="1"/>
    <col min="7" max="7" width="17.77734375" style="2" customWidth="1"/>
    <col min="8" max="10" width="10.77734375" style="2"/>
    <col min="11" max="11" width="44.77734375" style="2" customWidth="1"/>
    <col min="12" max="16384" width="10.77734375" style="2"/>
  </cols>
  <sheetData>
    <row r="1" spans="1:6" ht="102" customHeight="1" x14ac:dyDescent="1.55">
      <c r="B1" s="7" t="s">
        <v>60</v>
      </c>
      <c r="C1" s="6"/>
      <c r="D1" s="6"/>
      <c r="E1" s="6"/>
    </row>
    <row r="3" spans="1:6" x14ac:dyDescent="0.65">
      <c r="A3" s="2" t="s">
        <v>0</v>
      </c>
      <c r="B3" s="3" t="s">
        <v>1</v>
      </c>
      <c r="C3" s="8">
        <v>100</v>
      </c>
      <c r="D3" s="3" t="s">
        <v>5</v>
      </c>
    </row>
    <row r="4" spans="1:6" x14ac:dyDescent="0.65">
      <c r="B4" s="3" t="s">
        <v>2</v>
      </c>
      <c r="C4" s="8">
        <v>100</v>
      </c>
      <c r="D4" s="3" t="s">
        <v>5</v>
      </c>
    </row>
    <row r="5" spans="1:6" x14ac:dyDescent="0.65">
      <c r="B5" s="3" t="s">
        <v>3</v>
      </c>
      <c r="C5" s="8">
        <v>100</v>
      </c>
      <c r="D5" s="3" t="s">
        <v>5</v>
      </c>
    </row>
    <row r="6" spans="1:6" x14ac:dyDescent="0.65">
      <c r="B6" s="3" t="s">
        <v>4</v>
      </c>
      <c r="C6" s="8">
        <v>100</v>
      </c>
      <c r="D6" s="3" t="s">
        <v>5</v>
      </c>
    </row>
    <row r="7" spans="1:6" x14ac:dyDescent="0.65">
      <c r="B7" s="3"/>
      <c r="C7" s="3"/>
      <c r="D7" s="3"/>
    </row>
    <row r="9" spans="1:6" x14ac:dyDescent="0.65">
      <c r="A9" s="2" t="s">
        <v>57</v>
      </c>
      <c r="B9" s="4" t="s">
        <v>44</v>
      </c>
      <c r="C9" s="8">
        <v>30000</v>
      </c>
      <c r="D9" s="3" t="s">
        <v>6</v>
      </c>
    </row>
    <row r="12" spans="1:6" x14ac:dyDescent="0.65">
      <c r="A12" s="2" t="s">
        <v>32</v>
      </c>
      <c r="B12" s="3" t="s">
        <v>62</v>
      </c>
      <c r="C12" s="3" t="s">
        <v>7</v>
      </c>
      <c r="D12" s="3" t="s">
        <v>8</v>
      </c>
      <c r="E12" s="3" t="s">
        <v>30</v>
      </c>
      <c r="F12" s="3" t="s">
        <v>31</v>
      </c>
    </row>
    <row r="13" spans="1:6" x14ac:dyDescent="0.65">
      <c r="B13" s="3" t="s">
        <v>9</v>
      </c>
      <c r="C13" s="8">
        <v>50000</v>
      </c>
      <c r="D13" s="8"/>
      <c r="E13" s="19">
        <f>(C13+D13)*12</f>
        <v>600000</v>
      </c>
      <c r="F13" s="3" t="s">
        <v>31</v>
      </c>
    </row>
    <row r="14" spans="1:6" x14ac:dyDescent="0.65">
      <c r="B14" s="3" t="s">
        <v>10</v>
      </c>
      <c r="C14" s="8">
        <v>40000</v>
      </c>
      <c r="D14" s="8"/>
      <c r="E14" s="19">
        <f t="shared" ref="E14:E32" si="0">(C14+D14)*12</f>
        <v>480000</v>
      </c>
      <c r="F14" s="3" t="s">
        <v>31</v>
      </c>
    </row>
    <row r="15" spans="1:6" x14ac:dyDescent="0.65">
      <c r="B15" s="3" t="s">
        <v>11</v>
      </c>
      <c r="C15" s="8">
        <v>30000</v>
      </c>
      <c r="D15" s="8"/>
      <c r="E15" s="19">
        <f t="shared" si="0"/>
        <v>360000</v>
      </c>
      <c r="F15" s="3" t="s">
        <v>31</v>
      </c>
    </row>
    <row r="16" spans="1:6" x14ac:dyDescent="0.65">
      <c r="B16" s="3" t="s">
        <v>12</v>
      </c>
      <c r="C16" s="8"/>
      <c r="D16" s="8"/>
      <c r="E16" s="19">
        <f t="shared" si="0"/>
        <v>0</v>
      </c>
      <c r="F16" s="3" t="s">
        <v>31</v>
      </c>
    </row>
    <row r="17" spans="2:6" x14ac:dyDescent="0.65">
      <c r="B17" s="3" t="s">
        <v>13</v>
      </c>
      <c r="C17" s="8"/>
      <c r="D17" s="8"/>
      <c r="E17" s="19">
        <f t="shared" si="0"/>
        <v>0</v>
      </c>
      <c r="F17" s="3" t="s">
        <v>31</v>
      </c>
    </row>
    <row r="18" spans="2:6" x14ac:dyDescent="0.65">
      <c r="B18" s="3" t="s">
        <v>14</v>
      </c>
      <c r="C18" s="8"/>
      <c r="D18" s="8"/>
      <c r="E18" s="19">
        <f t="shared" si="0"/>
        <v>0</v>
      </c>
      <c r="F18" s="3" t="s">
        <v>31</v>
      </c>
    </row>
    <row r="19" spans="2:6" x14ac:dyDescent="0.65">
      <c r="B19" s="3" t="s">
        <v>15</v>
      </c>
      <c r="C19" s="8"/>
      <c r="D19" s="8"/>
      <c r="E19" s="19">
        <f t="shared" si="0"/>
        <v>0</v>
      </c>
      <c r="F19" s="3" t="s">
        <v>31</v>
      </c>
    </row>
    <row r="20" spans="2:6" x14ac:dyDescent="0.65">
      <c r="B20" s="3" t="s">
        <v>16</v>
      </c>
      <c r="C20" s="8"/>
      <c r="D20" s="8"/>
      <c r="E20" s="19">
        <f t="shared" si="0"/>
        <v>0</v>
      </c>
      <c r="F20" s="3" t="s">
        <v>31</v>
      </c>
    </row>
    <row r="21" spans="2:6" x14ac:dyDescent="0.65">
      <c r="B21" s="3" t="s">
        <v>17</v>
      </c>
      <c r="C21" s="8"/>
      <c r="D21" s="8"/>
      <c r="E21" s="19">
        <f t="shared" si="0"/>
        <v>0</v>
      </c>
      <c r="F21" s="3" t="s">
        <v>31</v>
      </c>
    </row>
    <row r="22" spans="2:6" x14ac:dyDescent="0.65">
      <c r="B22" s="3" t="s">
        <v>18</v>
      </c>
      <c r="C22" s="8"/>
      <c r="D22" s="8"/>
      <c r="E22" s="19">
        <f t="shared" si="0"/>
        <v>0</v>
      </c>
      <c r="F22" s="3" t="s">
        <v>31</v>
      </c>
    </row>
    <row r="23" spans="2:6" x14ac:dyDescent="0.65">
      <c r="B23" s="3" t="s">
        <v>19</v>
      </c>
      <c r="C23" s="8"/>
      <c r="D23" s="8"/>
      <c r="E23" s="19">
        <f t="shared" si="0"/>
        <v>0</v>
      </c>
      <c r="F23" s="3" t="s">
        <v>31</v>
      </c>
    </row>
    <row r="24" spans="2:6" x14ac:dyDescent="0.65">
      <c r="B24" s="3" t="s">
        <v>20</v>
      </c>
      <c r="C24" s="8"/>
      <c r="D24" s="8"/>
      <c r="E24" s="19">
        <f t="shared" si="0"/>
        <v>0</v>
      </c>
      <c r="F24" s="3" t="s">
        <v>31</v>
      </c>
    </row>
    <row r="25" spans="2:6" x14ac:dyDescent="0.65">
      <c r="B25" s="3" t="s">
        <v>21</v>
      </c>
      <c r="C25" s="8"/>
      <c r="D25" s="8"/>
      <c r="E25" s="19">
        <f t="shared" si="0"/>
        <v>0</v>
      </c>
      <c r="F25" s="3" t="s">
        <v>31</v>
      </c>
    </row>
    <row r="26" spans="2:6" x14ac:dyDescent="0.65">
      <c r="B26" s="3" t="s">
        <v>22</v>
      </c>
      <c r="C26" s="8"/>
      <c r="D26" s="8"/>
      <c r="E26" s="19">
        <f t="shared" si="0"/>
        <v>0</v>
      </c>
      <c r="F26" s="3" t="s">
        <v>31</v>
      </c>
    </row>
    <row r="27" spans="2:6" x14ac:dyDescent="0.65">
      <c r="B27" s="3" t="s">
        <v>23</v>
      </c>
      <c r="C27" s="8"/>
      <c r="D27" s="8"/>
      <c r="E27" s="19">
        <f t="shared" si="0"/>
        <v>0</v>
      </c>
      <c r="F27" s="3" t="s">
        <v>31</v>
      </c>
    </row>
    <row r="28" spans="2:6" x14ac:dyDescent="0.65">
      <c r="B28" s="3" t="s">
        <v>24</v>
      </c>
      <c r="C28" s="8"/>
      <c r="D28" s="8"/>
      <c r="E28" s="19">
        <f t="shared" si="0"/>
        <v>0</v>
      </c>
      <c r="F28" s="3" t="s">
        <v>31</v>
      </c>
    </row>
    <row r="29" spans="2:6" x14ac:dyDescent="0.65">
      <c r="B29" s="3" t="s">
        <v>25</v>
      </c>
      <c r="C29" s="8"/>
      <c r="D29" s="8"/>
      <c r="E29" s="19">
        <f t="shared" si="0"/>
        <v>0</v>
      </c>
      <c r="F29" s="3" t="s">
        <v>31</v>
      </c>
    </row>
    <row r="30" spans="2:6" x14ac:dyDescent="0.65">
      <c r="B30" s="3" t="s">
        <v>26</v>
      </c>
      <c r="C30" s="8"/>
      <c r="D30" s="8"/>
      <c r="E30" s="19">
        <f t="shared" si="0"/>
        <v>0</v>
      </c>
      <c r="F30" s="3" t="s">
        <v>31</v>
      </c>
    </row>
    <row r="31" spans="2:6" x14ac:dyDescent="0.65">
      <c r="B31" s="3" t="s">
        <v>27</v>
      </c>
      <c r="C31" s="8"/>
      <c r="D31" s="8"/>
      <c r="E31" s="19">
        <f t="shared" si="0"/>
        <v>0</v>
      </c>
      <c r="F31" s="3" t="s">
        <v>31</v>
      </c>
    </row>
    <row r="32" spans="2:6" x14ac:dyDescent="0.65">
      <c r="B32" s="3" t="s">
        <v>28</v>
      </c>
      <c r="C32" s="8"/>
      <c r="D32" s="8"/>
      <c r="E32" s="19">
        <f t="shared" si="0"/>
        <v>0</v>
      </c>
      <c r="F32" s="3" t="s">
        <v>31</v>
      </c>
    </row>
    <row r="33" spans="1:20" x14ac:dyDescent="0.65">
      <c r="B33" s="3" t="s">
        <v>85</v>
      </c>
      <c r="C33" s="8"/>
      <c r="D33" s="8"/>
      <c r="E33" s="19">
        <f t="shared" ref="E33:E42" si="1">(C33+D33)*12</f>
        <v>0</v>
      </c>
      <c r="F33" s="3" t="s">
        <v>31</v>
      </c>
    </row>
    <row r="34" spans="1:20" x14ac:dyDescent="0.65">
      <c r="B34" s="3" t="s">
        <v>86</v>
      </c>
      <c r="C34" s="8"/>
      <c r="D34" s="8"/>
      <c r="E34" s="19">
        <f t="shared" si="1"/>
        <v>0</v>
      </c>
      <c r="F34" s="3" t="s">
        <v>31</v>
      </c>
    </row>
    <row r="35" spans="1:20" x14ac:dyDescent="0.65">
      <c r="B35" s="3" t="s">
        <v>87</v>
      </c>
      <c r="C35" s="8"/>
      <c r="D35" s="8"/>
      <c r="E35" s="19">
        <f t="shared" si="1"/>
        <v>0</v>
      </c>
      <c r="F35" s="3" t="s">
        <v>31</v>
      </c>
    </row>
    <row r="36" spans="1:20" x14ac:dyDescent="0.65">
      <c r="B36" s="3" t="s">
        <v>88</v>
      </c>
      <c r="C36" s="8"/>
      <c r="D36" s="8"/>
      <c r="E36" s="19">
        <f t="shared" si="1"/>
        <v>0</v>
      </c>
      <c r="F36" s="3" t="s">
        <v>31</v>
      </c>
    </row>
    <row r="37" spans="1:20" x14ac:dyDescent="0.65">
      <c r="B37" s="3" t="s">
        <v>89</v>
      </c>
      <c r="C37" s="8"/>
      <c r="D37" s="8"/>
      <c r="E37" s="19">
        <f t="shared" si="1"/>
        <v>0</v>
      </c>
      <c r="F37" s="3" t="s">
        <v>31</v>
      </c>
    </row>
    <row r="38" spans="1:20" x14ac:dyDescent="0.65">
      <c r="B38" s="3" t="s">
        <v>90</v>
      </c>
      <c r="C38" s="8"/>
      <c r="D38" s="8"/>
      <c r="E38" s="19">
        <f t="shared" si="1"/>
        <v>0</v>
      </c>
      <c r="F38" s="3" t="s">
        <v>31</v>
      </c>
    </row>
    <row r="39" spans="1:20" x14ac:dyDescent="0.65">
      <c r="B39" s="3" t="s">
        <v>91</v>
      </c>
      <c r="C39" s="8"/>
      <c r="D39" s="8"/>
      <c r="E39" s="19">
        <f t="shared" si="1"/>
        <v>0</v>
      </c>
      <c r="F39" s="3" t="s">
        <v>31</v>
      </c>
    </row>
    <row r="40" spans="1:20" x14ac:dyDescent="0.65">
      <c r="B40" s="3" t="s">
        <v>92</v>
      </c>
      <c r="C40" s="8"/>
      <c r="D40" s="8"/>
      <c r="E40" s="19">
        <f t="shared" si="1"/>
        <v>0</v>
      </c>
      <c r="F40" s="3" t="s">
        <v>31</v>
      </c>
    </row>
    <row r="41" spans="1:20" x14ac:dyDescent="0.65">
      <c r="B41" s="3" t="s">
        <v>93</v>
      </c>
      <c r="C41" s="8"/>
      <c r="D41" s="8"/>
      <c r="E41" s="19">
        <f t="shared" si="1"/>
        <v>0</v>
      </c>
      <c r="F41" s="3" t="s">
        <v>31</v>
      </c>
    </row>
    <row r="42" spans="1:20" x14ac:dyDescent="0.65">
      <c r="B42" s="3" t="s">
        <v>94</v>
      </c>
      <c r="C42" s="8"/>
      <c r="D42" s="8"/>
      <c r="E42" s="19">
        <f t="shared" si="1"/>
        <v>0</v>
      </c>
      <c r="F42" s="3" t="s">
        <v>31</v>
      </c>
    </row>
    <row r="44" spans="1:20" x14ac:dyDescent="0.65">
      <c r="B44" s="3" t="s">
        <v>29</v>
      </c>
      <c r="C44" s="19"/>
      <c r="D44" s="19"/>
      <c r="E44" s="19">
        <f>SUM(E13:E32)</f>
        <v>1440000</v>
      </c>
      <c r="F44" s="3" t="s">
        <v>31</v>
      </c>
    </row>
    <row r="47" spans="1:20" x14ac:dyDescent="0.65">
      <c r="A47" s="2" t="s">
        <v>58</v>
      </c>
      <c r="B47" s="3" t="s">
        <v>33</v>
      </c>
      <c r="C47" s="3">
        <v>2567</v>
      </c>
      <c r="D47" s="3">
        <v>2568</v>
      </c>
      <c r="E47" s="3">
        <v>2569</v>
      </c>
      <c r="F47" s="3">
        <v>2570</v>
      </c>
      <c r="G47" s="3">
        <v>2571</v>
      </c>
    </row>
    <row r="48" spans="1:20" ht="36" x14ac:dyDescent="0.8">
      <c r="B48" s="3" t="s">
        <v>34</v>
      </c>
      <c r="C48" s="8">
        <v>200000</v>
      </c>
      <c r="D48" s="8">
        <v>300000</v>
      </c>
      <c r="E48" s="8">
        <v>400000</v>
      </c>
      <c r="F48" s="8">
        <v>500000</v>
      </c>
      <c r="G48" s="8">
        <v>600000</v>
      </c>
      <c r="I48" s="18" t="s">
        <v>70</v>
      </c>
      <c r="J48" s="16"/>
      <c r="K48" s="16"/>
      <c r="L48" s="18"/>
      <c r="M48" s="18"/>
      <c r="N48" s="18"/>
      <c r="O48" s="18"/>
      <c r="P48" s="18"/>
      <c r="Q48" s="16"/>
      <c r="R48" s="16"/>
      <c r="S48" s="16"/>
      <c r="T48" s="16"/>
    </row>
    <row r="49" spans="1:13" x14ac:dyDescent="0.65">
      <c r="C49" s="9"/>
      <c r="D49" s="9"/>
      <c r="E49" s="9"/>
      <c r="F49" s="9"/>
      <c r="G49" s="9"/>
    </row>
    <row r="50" spans="1:13" x14ac:dyDescent="0.65">
      <c r="C50" s="15">
        <f>((C3*C9)*10)/100</f>
        <v>300000</v>
      </c>
      <c r="D50" s="15">
        <f>(((C3+C4)*C9)*10)/100</f>
        <v>600000</v>
      </c>
      <c r="E50" s="15">
        <f>(((C3+C4+C5)*C9)*10)/100</f>
        <v>900000</v>
      </c>
      <c r="F50" s="15">
        <f>(((C3+C4+C5+C6)*C9)*10)/100</f>
        <v>1200000</v>
      </c>
      <c r="G50" s="15">
        <f>(((C3+C4+C5+C6)*C9)*10)/100</f>
        <v>1200000</v>
      </c>
    </row>
    <row r="51" spans="1:13" x14ac:dyDescent="0.65">
      <c r="C51" s="9"/>
      <c r="D51" s="9"/>
      <c r="E51" s="9"/>
      <c r="F51" s="9"/>
      <c r="G51" s="9"/>
    </row>
    <row r="53" spans="1:13" x14ac:dyDescent="0.65">
      <c r="A53" s="2" t="s">
        <v>59</v>
      </c>
      <c r="B53" s="3" t="s">
        <v>63</v>
      </c>
      <c r="C53" s="3">
        <v>2567</v>
      </c>
      <c r="D53" s="3">
        <v>2568</v>
      </c>
      <c r="E53" s="3">
        <v>2569</v>
      </c>
      <c r="F53" s="3">
        <v>2570</v>
      </c>
      <c r="G53" s="3">
        <v>2571</v>
      </c>
    </row>
    <row r="54" spans="1:13" x14ac:dyDescent="0.65">
      <c r="B54" s="3" t="s">
        <v>36</v>
      </c>
      <c r="C54" s="8">
        <v>50000</v>
      </c>
      <c r="D54" s="8">
        <v>50000</v>
      </c>
      <c r="E54" s="8">
        <v>50000</v>
      </c>
      <c r="F54" s="8">
        <v>50000</v>
      </c>
      <c r="G54" s="8">
        <v>50000</v>
      </c>
      <c r="I54" s="22" t="s">
        <v>67</v>
      </c>
      <c r="J54" s="22"/>
      <c r="K54" s="22"/>
    </row>
    <row r="55" spans="1:13" x14ac:dyDescent="0.65">
      <c r="B55" s="3" t="s">
        <v>37</v>
      </c>
      <c r="C55" s="8"/>
      <c r="D55" s="8"/>
      <c r="E55" s="8"/>
      <c r="F55" s="8"/>
      <c r="G55" s="8"/>
      <c r="I55" s="22" t="s">
        <v>68</v>
      </c>
      <c r="J55" s="22"/>
      <c r="K55" s="22"/>
    </row>
    <row r="57" spans="1:13" x14ac:dyDescent="0.65">
      <c r="A57" s="2" t="s">
        <v>38</v>
      </c>
      <c r="B57" s="3" t="s">
        <v>39</v>
      </c>
      <c r="C57" s="3">
        <v>2567</v>
      </c>
      <c r="D57" s="3">
        <v>2568</v>
      </c>
      <c r="E57" s="3">
        <v>2569</v>
      </c>
      <c r="F57" s="3">
        <v>2570</v>
      </c>
      <c r="G57" s="3">
        <v>2571</v>
      </c>
    </row>
    <row r="58" spans="1:13" ht="33" x14ac:dyDescent="0.75">
      <c r="B58" s="3" t="s">
        <v>61</v>
      </c>
      <c r="C58" s="8">
        <v>100000</v>
      </c>
      <c r="D58" s="8">
        <v>100000</v>
      </c>
      <c r="E58" s="8">
        <v>100000</v>
      </c>
      <c r="F58" s="33">
        <v>100000</v>
      </c>
      <c r="G58" s="33">
        <v>100000</v>
      </c>
      <c r="I58" s="17" t="s">
        <v>66</v>
      </c>
      <c r="J58" s="16"/>
      <c r="K58" s="16"/>
    </row>
    <row r="59" spans="1:13" ht="33" x14ac:dyDescent="0.75">
      <c r="B59" s="3" t="s">
        <v>84</v>
      </c>
      <c r="C59" s="8">
        <v>30000</v>
      </c>
      <c r="D59" s="8">
        <v>30000</v>
      </c>
      <c r="E59" s="8">
        <v>30000</v>
      </c>
      <c r="F59" s="8">
        <v>30000</v>
      </c>
      <c r="G59" s="8">
        <v>30000</v>
      </c>
      <c r="I59" s="17" t="s">
        <v>65</v>
      </c>
      <c r="J59" s="17"/>
      <c r="K59" s="17"/>
      <c r="L59" s="21"/>
      <c r="M59" s="20"/>
    </row>
  </sheetData>
  <sheetProtection algorithmName="SHA-512" hashValue="oNGVDVaasInBK67IEJwQ6tnGqYiiowo32UiFo8eOyNCy+ksCRIoaj1C6eN6L3nsP48hoaK6lHSVEJW5BVVm6sg==" saltValue="0rbP82DM7K3aomXOuiWpvg==" spinCount="100000" sheet="1" objects="1" scenarios="1" formatCells="0" formatColumns="0" formatRows="0"/>
  <protectedRanges>
    <protectedRange sqref="C3:C6 C9 C13:D42 C54:G55 C58:G59 C48:G48" name="ช่วง1" securityDescriptor="O:WDG:WDD:(A;;CC;;;WD)"/>
  </protectedRanges>
  <phoneticPr fontId="4" type="noConversion"/>
  <dataValidations count="1">
    <dataValidation type="whole" operator="lessThanOrEqual" allowBlank="1" showInputMessage="1" showErrorMessage="1" error="ค่าใช้จ่ายในการดำเนินงานต้องไม่เกินร้อยละ 10 ของการจัดเก็บรายได้จากค่าธรรมเนียมการศึกษา" sqref="C48:G48" xr:uid="{F8CC9382-668C-4533-826A-634AC72D73ED}">
      <formula1>C50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1C5B-7270-4B4A-AF5A-81B3A942B512}">
  <dimension ref="A1:P13"/>
  <sheetViews>
    <sheetView workbookViewId="0">
      <selection activeCell="C6" sqref="C6"/>
    </sheetView>
  </sheetViews>
  <sheetFormatPr defaultColWidth="10.77734375" defaultRowHeight="27.75" x14ac:dyDescent="0.65"/>
  <cols>
    <col min="1" max="1" width="10.77734375" style="2"/>
    <col min="2" max="2" width="21.77734375" style="2" customWidth="1"/>
    <col min="3" max="3" width="13" style="2" customWidth="1"/>
    <col min="4" max="7" width="14.109375" style="2" bestFit="1" customWidth="1"/>
    <col min="8" max="13" width="10.77734375" style="2"/>
    <col min="14" max="14" width="41" style="2" customWidth="1"/>
    <col min="15" max="16384" width="10.77734375" style="2"/>
  </cols>
  <sheetData>
    <row r="1" spans="1:16" ht="65.099999999999994" customHeight="1" x14ac:dyDescent="1.2">
      <c r="B1" s="5" t="s">
        <v>75</v>
      </c>
      <c r="C1" s="5"/>
      <c r="D1" s="5"/>
      <c r="E1" s="5"/>
      <c r="F1" s="5"/>
      <c r="G1" s="6"/>
      <c r="H1" s="6"/>
      <c r="I1" s="6"/>
      <c r="J1" s="6"/>
      <c r="K1" s="6"/>
    </row>
    <row r="2" spans="1:16" ht="90" customHeight="1" x14ac:dyDescent="1.2">
      <c r="B2" s="27" t="s">
        <v>72</v>
      </c>
      <c r="C2" s="27"/>
      <c r="D2" s="27"/>
      <c r="E2" s="27"/>
      <c r="F2" s="27"/>
      <c r="G2" s="28"/>
      <c r="H2" s="28"/>
      <c r="I2" s="28"/>
      <c r="J2" s="28"/>
      <c r="K2" s="28"/>
      <c r="L2" s="29"/>
      <c r="M2" s="29"/>
      <c r="N2" s="29"/>
    </row>
    <row r="3" spans="1:16" x14ac:dyDescent="0.65">
      <c r="A3" s="1">
        <v>12.2</v>
      </c>
      <c r="B3" s="1" t="s">
        <v>40</v>
      </c>
      <c r="C3" s="1" t="s">
        <v>41</v>
      </c>
      <c r="D3" s="1"/>
      <c r="E3" s="1"/>
      <c r="F3" s="1"/>
      <c r="G3" s="1"/>
      <c r="H3" s="1"/>
    </row>
    <row r="4" spans="1:16" x14ac:dyDescent="0.65">
      <c r="A4" s="1"/>
      <c r="B4" s="1"/>
      <c r="C4" s="1"/>
      <c r="D4" s="1"/>
      <c r="E4" s="1"/>
      <c r="F4" s="1"/>
      <c r="G4" s="1"/>
      <c r="H4" s="1"/>
    </row>
    <row r="5" spans="1:16" x14ac:dyDescent="0.65">
      <c r="A5" s="1"/>
      <c r="B5" s="38" t="s">
        <v>42</v>
      </c>
      <c r="C5" s="37" t="s">
        <v>43</v>
      </c>
      <c r="D5" s="37"/>
      <c r="E5" s="37"/>
      <c r="F5" s="37"/>
      <c r="G5" s="37"/>
      <c r="H5" s="1"/>
    </row>
    <row r="6" spans="1:16" x14ac:dyDescent="0.65">
      <c r="A6" s="1"/>
      <c r="B6" s="39"/>
      <c r="C6" s="10">
        <v>2567</v>
      </c>
      <c r="D6" s="10">
        <v>2568</v>
      </c>
      <c r="E6" s="10">
        <v>2569</v>
      </c>
      <c r="F6" s="10">
        <v>2570</v>
      </c>
      <c r="G6" s="10">
        <v>2571</v>
      </c>
      <c r="H6" s="1"/>
    </row>
    <row r="7" spans="1:16" x14ac:dyDescent="0.65">
      <c r="A7" s="1"/>
      <c r="B7" s="11" t="s">
        <v>44</v>
      </c>
      <c r="C7" s="14">
        <f>'1.กรอกข้อมูล'!C9*'1.กรอกข้อมูล'!C3</f>
        <v>3000000</v>
      </c>
      <c r="D7" s="14">
        <f>'1.กรอกข้อมูล'!C9*('1.กรอกข้อมูล'!C3+'1.กรอกข้อมูล'!C4)</f>
        <v>6000000</v>
      </c>
      <c r="E7" s="14">
        <f>'1.กรอกข้อมูล'!C9*('1.กรอกข้อมูล'!C3+'1.กรอกข้อมูล'!C4+'1.กรอกข้อมูล'!C5)</f>
        <v>9000000</v>
      </c>
      <c r="F7" s="14">
        <f>'1.กรอกข้อมูล'!C9*('1.กรอกข้อมูล'!C3+'1.กรอกข้อมูล'!C4+'1.กรอกข้อมูล'!C5+'1.กรอกข้อมูล'!C6)</f>
        <v>12000000</v>
      </c>
      <c r="G7" s="14">
        <f>'1.กรอกข้อมูล'!C9*('1.กรอกข้อมูล'!C3+'1.กรอกข้อมูล'!C4+'1.กรอกข้อมูล'!C5+'1.กรอกข้อมูล'!C6)</f>
        <v>12000000</v>
      </c>
      <c r="H7" s="1"/>
    </row>
    <row r="8" spans="1:16" x14ac:dyDescent="0.65">
      <c r="A8" s="1"/>
      <c r="B8" s="11" t="s">
        <v>45</v>
      </c>
      <c r="C8" s="14">
        <f>800*'1.กรอกข้อมูล'!C3</f>
        <v>80000</v>
      </c>
      <c r="D8" s="14">
        <f>800*('1.กรอกข้อมูล'!C3+'1.กรอกข้อมูล'!C4)</f>
        <v>160000</v>
      </c>
      <c r="E8" s="14">
        <f>800*('1.กรอกข้อมูล'!C3+'1.กรอกข้อมูล'!C4+'1.กรอกข้อมูล'!C5)</f>
        <v>240000</v>
      </c>
      <c r="F8" s="14">
        <f>800*('1.กรอกข้อมูล'!C3+'1.กรอกข้อมูล'!C4+'1.กรอกข้อมูล'!C5+'1.กรอกข้อมูล'!C6)</f>
        <v>320000</v>
      </c>
      <c r="G8" s="14">
        <f>800*('1.กรอกข้อมูล'!C3+'1.กรอกข้อมูล'!C4+'1.กรอกข้อมูล'!C5+'1.กรอกข้อมูล'!C6)</f>
        <v>320000</v>
      </c>
      <c r="H8" s="1"/>
    </row>
    <row r="9" spans="1:16" x14ac:dyDescent="0.65">
      <c r="A9" s="1"/>
      <c r="B9" s="11" t="s">
        <v>46</v>
      </c>
      <c r="C9" s="14">
        <f>C7+C8</f>
        <v>3080000</v>
      </c>
      <c r="D9" s="14">
        <f>D7+D8</f>
        <v>6160000</v>
      </c>
      <c r="E9" s="14">
        <f>E7+E8</f>
        <v>9240000</v>
      </c>
      <c r="F9" s="14">
        <f>F7+F8</f>
        <v>12320000</v>
      </c>
      <c r="G9" s="14">
        <f>G7+G8</f>
        <v>12320000</v>
      </c>
      <c r="H9" s="1"/>
    </row>
    <row r="10" spans="1:16" x14ac:dyDescent="0.65">
      <c r="M10" s="32" t="s">
        <v>74</v>
      </c>
      <c r="N10" s="32" t="s">
        <v>82</v>
      </c>
      <c r="O10" s="32"/>
      <c r="P10" s="31"/>
    </row>
    <row r="11" spans="1:16" x14ac:dyDescent="0.65">
      <c r="M11" s="32"/>
      <c r="N11" s="32" t="s">
        <v>77</v>
      </c>
      <c r="O11" s="32" t="s">
        <v>78</v>
      </c>
      <c r="P11" s="31"/>
    </row>
    <row r="12" spans="1:16" x14ac:dyDescent="0.65">
      <c r="M12" s="32"/>
      <c r="N12" s="32" t="s">
        <v>83</v>
      </c>
      <c r="O12" s="32" t="s">
        <v>79</v>
      </c>
      <c r="P12" s="31"/>
    </row>
    <row r="13" spans="1:16" x14ac:dyDescent="0.65">
      <c r="M13" s="32"/>
      <c r="N13" s="32" t="s">
        <v>80</v>
      </c>
      <c r="O13" s="32" t="s">
        <v>76</v>
      </c>
      <c r="P13" s="31"/>
    </row>
  </sheetData>
  <sheetProtection algorithmName="SHA-512" hashValue="KsWIS2DWY6or4Q+BvuTf/Fk7VIUtK9np+J9BP0iLM5wlfz9jVZbQSUh8H1UD0UYnXExuRmnjS7DQoO0H/FWNKQ==" saltValue="jmEXkWxpLqZl6+w7E2Gdbw==" spinCount="100000" sheet="1" objects="1" scenarios="1" formatCells="0" formatColumns="0" formatRows="0"/>
  <mergeCells count="2">
    <mergeCell ref="C5:G5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D785-E35E-5540-A041-18B8E23CE88F}">
  <dimension ref="A1:N14"/>
  <sheetViews>
    <sheetView workbookViewId="0">
      <selection activeCell="D9" sqref="D9"/>
    </sheetView>
  </sheetViews>
  <sheetFormatPr defaultColWidth="10.77734375" defaultRowHeight="27.75" x14ac:dyDescent="0.65"/>
  <cols>
    <col min="1" max="1" width="10.77734375" style="2"/>
    <col min="2" max="2" width="21.77734375" style="2" customWidth="1"/>
    <col min="3" max="3" width="13" style="2" customWidth="1"/>
    <col min="4" max="7" width="14.109375" style="2" bestFit="1" customWidth="1"/>
    <col min="8" max="12" width="10.77734375" style="2"/>
    <col min="13" max="13" width="37.109375" style="2" customWidth="1"/>
    <col min="14" max="16384" width="10.77734375" style="2"/>
  </cols>
  <sheetData>
    <row r="1" spans="1:14" ht="65.099999999999994" customHeight="1" x14ac:dyDescent="1.2">
      <c r="B1" s="5" t="s">
        <v>75</v>
      </c>
      <c r="C1" s="5"/>
      <c r="D1" s="5"/>
      <c r="E1" s="5"/>
      <c r="F1" s="5"/>
      <c r="G1" s="6"/>
      <c r="H1" s="6"/>
      <c r="I1" s="6"/>
      <c r="J1" s="6"/>
      <c r="K1" s="6"/>
    </row>
    <row r="2" spans="1:14" ht="90" customHeight="1" x14ac:dyDescent="1.2">
      <c r="B2" s="27" t="s">
        <v>73</v>
      </c>
      <c r="C2" s="27"/>
      <c r="D2" s="27"/>
      <c r="E2" s="27"/>
      <c r="F2" s="27"/>
      <c r="G2" s="28"/>
      <c r="H2" s="28"/>
      <c r="I2" s="30"/>
      <c r="J2" s="30"/>
      <c r="K2" s="30"/>
    </row>
    <row r="3" spans="1:14" x14ac:dyDescent="0.65">
      <c r="A3" s="1">
        <v>12.2</v>
      </c>
      <c r="B3" s="1" t="s">
        <v>40</v>
      </c>
      <c r="C3" s="1" t="s">
        <v>41</v>
      </c>
      <c r="D3" s="1"/>
      <c r="E3" s="1"/>
      <c r="F3" s="1"/>
      <c r="G3" s="1"/>
      <c r="H3" s="1"/>
    </row>
    <row r="4" spans="1:14" x14ac:dyDescent="0.65">
      <c r="A4" s="1"/>
      <c r="B4" s="1"/>
      <c r="C4" s="1"/>
      <c r="D4" s="1"/>
      <c r="E4" s="1"/>
      <c r="F4" s="1"/>
      <c r="G4" s="1"/>
      <c r="H4" s="1"/>
    </row>
    <row r="5" spans="1:14" x14ac:dyDescent="0.65">
      <c r="A5" s="1"/>
      <c r="B5" s="38" t="s">
        <v>42</v>
      </c>
      <c r="C5" s="37" t="s">
        <v>43</v>
      </c>
      <c r="D5" s="37"/>
      <c r="E5" s="37"/>
      <c r="F5" s="37"/>
      <c r="G5" s="37"/>
      <c r="H5" s="1"/>
    </row>
    <row r="6" spans="1:14" x14ac:dyDescent="0.65">
      <c r="A6" s="1"/>
      <c r="B6" s="39"/>
      <c r="C6" s="10">
        <v>2567</v>
      </c>
      <c r="D6" s="10">
        <v>2568</v>
      </c>
      <c r="E6" s="10">
        <v>2569</v>
      </c>
      <c r="F6" s="10">
        <v>2570</v>
      </c>
      <c r="G6" s="10">
        <v>2571</v>
      </c>
      <c r="H6" s="1"/>
    </row>
    <row r="7" spans="1:14" x14ac:dyDescent="0.65">
      <c r="A7" s="1"/>
      <c r="B7" s="11" t="s">
        <v>44</v>
      </c>
      <c r="C7" s="14">
        <f>'1.กรอกข้อมูล'!C9*'1.กรอกข้อมูล'!C3</f>
        <v>3000000</v>
      </c>
      <c r="D7" s="14">
        <f>'1.กรอกข้อมูล'!C9*('1.กรอกข้อมูล'!C3+'1.กรอกข้อมูล'!C4)</f>
        <v>6000000</v>
      </c>
      <c r="E7" s="14">
        <f>'1.กรอกข้อมูล'!C9*('1.กรอกข้อมูล'!C3+'1.กรอกข้อมูล'!C4+'1.กรอกข้อมูล'!C5)</f>
        <v>9000000</v>
      </c>
      <c r="F7" s="14">
        <f>'1.กรอกข้อมูล'!C9*('1.กรอกข้อมูล'!C3+'1.กรอกข้อมูล'!C4+'1.กรอกข้อมูล'!C5+'1.กรอกข้อมูล'!C6)</f>
        <v>12000000</v>
      </c>
      <c r="G7" s="14">
        <f>'1.กรอกข้อมูล'!C9*('1.กรอกข้อมูล'!C3+'1.กรอกข้อมูล'!C4+'1.กรอกข้อมูล'!C5+'1.กรอกข้อมูล'!C6)</f>
        <v>12000000</v>
      </c>
      <c r="H7" s="1"/>
    </row>
    <row r="8" spans="1:14" x14ac:dyDescent="0.65">
      <c r="A8" s="1"/>
      <c r="B8" s="11" t="s">
        <v>45</v>
      </c>
      <c r="C8" s="14">
        <f>6000*'1.กรอกข้อมูล'!C3</f>
        <v>600000</v>
      </c>
      <c r="D8" s="14">
        <f>6000*('1.กรอกข้อมูล'!C3+'1.กรอกข้อมูล'!C4)</f>
        <v>1200000</v>
      </c>
      <c r="E8" s="14">
        <f>6000*('1.กรอกข้อมูล'!C3+'1.กรอกข้อมูล'!C4+'1.กรอกข้อมูล'!C5)</f>
        <v>1800000</v>
      </c>
      <c r="F8" s="14">
        <f>6000*('1.กรอกข้อมูล'!C3+'1.กรอกข้อมูล'!C4+'1.กรอกข้อมูล'!C5+'1.กรอกข้อมูล'!C6)</f>
        <v>2400000</v>
      </c>
      <c r="G8" s="14">
        <f>6000*('1.กรอกข้อมูล'!C3+'1.กรอกข้อมูล'!C4+'1.กรอกข้อมูล'!C5+'1.กรอกข้อมูล'!C6)</f>
        <v>2400000</v>
      </c>
      <c r="H8" s="1"/>
    </row>
    <row r="9" spans="1:14" x14ac:dyDescent="0.65">
      <c r="A9" s="1"/>
      <c r="B9" s="11" t="s">
        <v>46</v>
      </c>
      <c r="C9" s="14">
        <f>C7+C8</f>
        <v>3600000</v>
      </c>
      <c r="D9" s="14">
        <f>D7+D8</f>
        <v>7200000</v>
      </c>
      <c r="E9" s="14">
        <f>E7+E8</f>
        <v>10800000</v>
      </c>
      <c r="F9" s="14">
        <f>F7+F8</f>
        <v>14400000</v>
      </c>
      <c r="G9" s="14">
        <f>G7+G8</f>
        <v>14400000</v>
      </c>
      <c r="H9" s="1"/>
    </row>
    <row r="11" spans="1:14" x14ac:dyDescent="0.65">
      <c r="L11" s="32" t="s">
        <v>74</v>
      </c>
      <c r="M11" s="32" t="s">
        <v>82</v>
      </c>
      <c r="N11" s="32"/>
    </row>
    <row r="12" spans="1:14" x14ac:dyDescent="0.65">
      <c r="L12" s="32"/>
      <c r="M12" s="32" t="s">
        <v>77</v>
      </c>
      <c r="N12" s="32" t="s">
        <v>78</v>
      </c>
    </row>
    <row r="13" spans="1:14" x14ac:dyDescent="0.65">
      <c r="L13" s="32"/>
      <c r="M13" s="32" t="s">
        <v>83</v>
      </c>
      <c r="N13" s="32" t="s">
        <v>79</v>
      </c>
    </row>
    <row r="14" spans="1:14" x14ac:dyDescent="0.65">
      <c r="L14" s="32"/>
      <c r="M14" s="32" t="s">
        <v>80</v>
      </c>
      <c r="N14" s="32" t="s">
        <v>76</v>
      </c>
    </row>
  </sheetData>
  <sheetProtection algorithmName="SHA-512" hashValue="m/ttUZqx880Qjy72apmJzfKvIHooBrUrLF7bnYLMEBECq+p6MlXQNIdbUmP7zjZB/baoU/0+0IT0itWcEtNyLw==" saltValue="sJ2foCzGuZZFcB4F+aEuwA==" spinCount="100000" sheet="1" objects="1" scenarios="1" formatCells="0" formatColumns="0" formatRows="0"/>
  <mergeCells count="2">
    <mergeCell ref="B5:B6"/>
    <mergeCell ref="C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2240-CC0C-4C4C-B49F-5E326F836A49}">
  <dimension ref="A1:N14"/>
  <sheetViews>
    <sheetView workbookViewId="0">
      <selection activeCell="G8" sqref="G8"/>
    </sheetView>
  </sheetViews>
  <sheetFormatPr defaultColWidth="10.77734375" defaultRowHeight="27.75" x14ac:dyDescent="0.65"/>
  <cols>
    <col min="1" max="1" width="10.77734375" style="2"/>
    <col min="2" max="2" width="21.77734375" style="2" customWidth="1"/>
    <col min="3" max="3" width="13" style="2" customWidth="1"/>
    <col min="4" max="7" width="14.109375" style="2" bestFit="1" customWidth="1"/>
    <col min="8" max="12" width="10.77734375" style="2"/>
    <col min="13" max="13" width="37.109375" style="2" customWidth="1"/>
    <col min="14" max="16384" width="10.77734375" style="2"/>
  </cols>
  <sheetData>
    <row r="1" spans="1:14" ht="65.099999999999994" customHeight="1" x14ac:dyDescent="1.2">
      <c r="B1" s="5" t="s">
        <v>75</v>
      </c>
      <c r="C1" s="5"/>
      <c r="D1" s="5"/>
      <c r="E1" s="5"/>
      <c r="F1" s="5"/>
      <c r="G1" s="6"/>
      <c r="H1" s="6"/>
      <c r="I1" s="6"/>
      <c r="J1" s="6"/>
      <c r="K1" s="6"/>
    </row>
    <row r="2" spans="1:14" ht="90" customHeight="1" x14ac:dyDescent="1.2">
      <c r="B2" s="27" t="s">
        <v>81</v>
      </c>
      <c r="C2" s="27"/>
      <c r="D2" s="27"/>
      <c r="E2" s="27"/>
      <c r="F2" s="27"/>
      <c r="G2" s="28"/>
      <c r="H2" s="28"/>
      <c r="I2" s="30"/>
      <c r="J2" s="30"/>
      <c r="K2" s="30"/>
    </row>
    <row r="3" spans="1:14" x14ac:dyDescent="0.65">
      <c r="A3" s="1">
        <v>12.2</v>
      </c>
      <c r="B3" s="1" t="s">
        <v>40</v>
      </c>
      <c r="C3" s="1" t="s">
        <v>41</v>
      </c>
      <c r="D3" s="1"/>
      <c r="E3" s="1"/>
      <c r="F3" s="1"/>
      <c r="G3" s="1"/>
      <c r="H3" s="1"/>
    </row>
    <row r="4" spans="1:14" x14ac:dyDescent="0.65">
      <c r="A4" s="1"/>
      <c r="B4" s="1"/>
      <c r="C4" s="1"/>
      <c r="D4" s="1"/>
      <c r="E4" s="1"/>
      <c r="F4" s="1"/>
      <c r="G4" s="1"/>
      <c r="H4" s="1"/>
    </row>
    <row r="5" spans="1:14" x14ac:dyDescent="0.65">
      <c r="A5" s="1"/>
      <c r="B5" s="38" t="s">
        <v>42</v>
      </c>
      <c r="C5" s="37" t="s">
        <v>43</v>
      </c>
      <c r="D5" s="37"/>
      <c r="E5" s="37"/>
      <c r="F5" s="37"/>
      <c r="G5" s="37"/>
      <c r="H5" s="1"/>
    </row>
    <row r="6" spans="1:14" x14ac:dyDescent="0.65">
      <c r="A6" s="1"/>
      <c r="B6" s="39"/>
      <c r="C6" s="10">
        <v>2567</v>
      </c>
      <c r="D6" s="10">
        <v>2568</v>
      </c>
      <c r="E6" s="10">
        <v>2569</v>
      </c>
      <c r="F6" s="10">
        <v>2570</v>
      </c>
      <c r="G6" s="10">
        <v>2571</v>
      </c>
      <c r="H6" s="1"/>
    </row>
    <row r="7" spans="1:14" x14ac:dyDescent="0.65">
      <c r="A7" s="1"/>
      <c r="B7" s="11" t="s">
        <v>44</v>
      </c>
      <c r="C7" s="14">
        <f>'1.กรอกข้อมูล'!C9*'1.กรอกข้อมูล'!C3</f>
        <v>3000000</v>
      </c>
      <c r="D7" s="14">
        <f>'1.กรอกข้อมูล'!C9*('1.กรอกข้อมูล'!C3+'1.กรอกข้อมูล'!C4)</f>
        <v>6000000</v>
      </c>
      <c r="E7" s="14">
        <f>'1.กรอกข้อมูล'!C9*('1.กรอกข้อมูล'!C3+'1.กรอกข้อมูล'!C4+'1.กรอกข้อมูล'!C5)</f>
        <v>9000000</v>
      </c>
      <c r="F7" s="14">
        <f>'1.กรอกข้อมูล'!C9*('1.กรอกข้อมูล'!C3+'1.กรอกข้อมูล'!C4+'1.กรอกข้อมูล'!C5+'1.กรอกข้อมูล'!C6)</f>
        <v>12000000</v>
      </c>
      <c r="G7" s="14">
        <f>'1.กรอกข้อมูล'!C9*('1.กรอกข้อมูล'!C3+'1.กรอกข้อมูล'!C4+'1.กรอกข้อมูล'!C5+'1.กรอกข้อมูล'!C6)</f>
        <v>12000000</v>
      </c>
      <c r="H7" s="1"/>
    </row>
    <row r="8" spans="1:14" x14ac:dyDescent="0.65">
      <c r="A8" s="1"/>
      <c r="B8" s="11" t="s">
        <v>45</v>
      </c>
      <c r="C8" s="14">
        <f>3000*'1.กรอกข้อมูล'!C3</f>
        <v>300000</v>
      </c>
      <c r="D8" s="14">
        <f>3000*('1.กรอกข้อมูล'!C3+'1.กรอกข้อมูล'!C4)</f>
        <v>600000</v>
      </c>
      <c r="E8" s="14">
        <f>3000*('1.กรอกข้อมูล'!C3+'1.กรอกข้อมูล'!C4+'1.กรอกข้อมูล'!C5)</f>
        <v>900000</v>
      </c>
      <c r="F8" s="14">
        <f>3000*('1.กรอกข้อมูล'!C3+'1.กรอกข้อมูล'!C4+'1.กรอกข้อมูล'!C5+'1.กรอกข้อมูล'!C6)</f>
        <v>1200000</v>
      </c>
      <c r="G8" s="14">
        <f>3000*('1.กรอกข้อมูล'!C3+'1.กรอกข้อมูล'!C4+'1.กรอกข้อมูล'!C5+'1.กรอกข้อมูล'!C6)</f>
        <v>1200000</v>
      </c>
      <c r="H8" s="1"/>
    </row>
    <row r="9" spans="1:14" x14ac:dyDescent="0.65">
      <c r="A9" s="1"/>
      <c r="B9" s="11" t="s">
        <v>46</v>
      </c>
      <c r="C9" s="14">
        <f>C7+C8</f>
        <v>3300000</v>
      </c>
      <c r="D9" s="14">
        <f>D7+D8</f>
        <v>6600000</v>
      </c>
      <c r="E9" s="14">
        <f>E7+E8</f>
        <v>9900000</v>
      </c>
      <c r="F9" s="14">
        <f>F7+F8</f>
        <v>13200000</v>
      </c>
      <c r="G9" s="14">
        <f>G7+G8</f>
        <v>13200000</v>
      </c>
      <c r="H9" s="1"/>
    </row>
    <row r="11" spans="1:14" x14ac:dyDescent="0.65">
      <c r="L11" s="32" t="s">
        <v>74</v>
      </c>
      <c r="M11" s="32" t="s">
        <v>82</v>
      </c>
      <c r="N11" s="32"/>
    </row>
    <row r="12" spans="1:14" x14ac:dyDescent="0.65">
      <c r="L12" s="32"/>
      <c r="M12" s="32" t="s">
        <v>77</v>
      </c>
      <c r="N12" s="32" t="s">
        <v>78</v>
      </c>
    </row>
    <row r="13" spans="1:14" x14ac:dyDescent="0.65">
      <c r="L13" s="32"/>
      <c r="M13" s="32" t="s">
        <v>83</v>
      </c>
      <c r="N13" s="32" t="s">
        <v>79</v>
      </c>
    </row>
    <row r="14" spans="1:14" x14ac:dyDescent="0.65">
      <c r="L14" s="32"/>
      <c r="M14" s="32" t="s">
        <v>80</v>
      </c>
      <c r="N14" s="32" t="s">
        <v>76</v>
      </c>
    </row>
  </sheetData>
  <sheetProtection algorithmName="SHA-512" hashValue="BeGGjvENZoy56/J+fxR5u6N/WY+5QpGa4PP/XTfwOvVaKR/xKRWDUW0pb+492ZC7zebl362UygXFHyn20ucg4w==" saltValue="hH+05db9Sr3cIvM2GCv6IA==" spinCount="100000" sheet="1" objects="1" scenarios="1" formatCells="0" formatColumns="0" formatRows="0"/>
  <mergeCells count="2">
    <mergeCell ref="B5:B6"/>
    <mergeCell ref="C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BD13-83C6-5A4B-882D-E236DB162B25}">
  <dimension ref="A1:K17"/>
  <sheetViews>
    <sheetView tabSelected="1" workbookViewId="0">
      <selection activeCell="H11" sqref="H11"/>
    </sheetView>
  </sheetViews>
  <sheetFormatPr defaultColWidth="10.77734375" defaultRowHeight="24" x14ac:dyDescent="0.55000000000000004"/>
  <cols>
    <col min="1" max="1" width="10.77734375" style="1"/>
    <col min="2" max="2" width="24.77734375" style="1" customWidth="1"/>
    <col min="3" max="3" width="13.44140625" style="1" customWidth="1"/>
    <col min="4" max="7" width="15.33203125" style="1" bestFit="1" customWidth="1"/>
    <col min="8" max="10" width="10.77734375" style="1"/>
    <col min="11" max="11" width="24.109375" style="1" customWidth="1"/>
    <col min="12" max="16384" width="10.77734375" style="1"/>
  </cols>
  <sheetData>
    <row r="1" spans="1:11" s="35" customFormat="1" ht="90" customHeight="1" x14ac:dyDescent="1.2">
      <c r="B1" s="5" t="s">
        <v>71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 x14ac:dyDescent="0.55000000000000004">
      <c r="B2" s="34"/>
    </row>
    <row r="3" spans="1:11" x14ac:dyDescent="0.55000000000000004">
      <c r="A3" s="1">
        <v>12.3</v>
      </c>
      <c r="B3" s="1" t="s">
        <v>47</v>
      </c>
      <c r="C3" s="1" t="s">
        <v>41</v>
      </c>
    </row>
    <row r="5" spans="1:11" x14ac:dyDescent="0.55000000000000004">
      <c r="B5" s="40" t="s">
        <v>48</v>
      </c>
      <c r="C5" s="37" t="s">
        <v>43</v>
      </c>
      <c r="D5" s="37"/>
      <c r="E5" s="37"/>
      <c r="F5" s="37"/>
      <c r="G5" s="37"/>
    </row>
    <row r="6" spans="1:11" x14ac:dyDescent="0.55000000000000004">
      <c r="B6" s="40"/>
      <c r="C6" s="10">
        <v>2567</v>
      </c>
      <c r="D6" s="10">
        <v>2568</v>
      </c>
      <c r="E6" s="10">
        <v>2569</v>
      </c>
      <c r="F6" s="10">
        <v>2570</v>
      </c>
      <c r="G6" s="10">
        <v>2571</v>
      </c>
    </row>
    <row r="7" spans="1:11" x14ac:dyDescent="0.55000000000000004">
      <c r="B7" s="41" t="s">
        <v>49</v>
      </c>
      <c r="C7" s="41"/>
      <c r="D7" s="41"/>
      <c r="E7" s="41"/>
      <c r="F7" s="41"/>
      <c r="G7" s="41"/>
    </row>
    <row r="8" spans="1:11" x14ac:dyDescent="0.55000000000000004">
      <c r="B8" s="11" t="s">
        <v>50</v>
      </c>
      <c r="C8" s="12">
        <f>'1.กรอกข้อมูล'!E44</f>
        <v>1440000</v>
      </c>
      <c r="D8" s="12">
        <f>C8+(C8*0.04)</f>
        <v>1497600</v>
      </c>
      <c r="E8" s="12">
        <f>D8+(D8*0.04)</f>
        <v>1557504</v>
      </c>
      <c r="F8" s="12">
        <f>E8+(E8*0.04)</f>
        <v>1619804.1599999999</v>
      </c>
      <c r="G8" s="12">
        <f>F8+(F8*0.04)</f>
        <v>1684596.3263999999</v>
      </c>
    </row>
    <row r="9" spans="1:11" x14ac:dyDescent="0.55000000000000004">
      <c r="B9" s="11" t="s">
        <v>51</v>
      </c>
      <c r="C9" s="12">
        <f>'1.กรอกข้อมูล'!C48</f>
        <v>200000</v>
      </c>
      <c r="D9" s="12">
        <f>'1.กรอกข้อมูล'!D48</f>
        <v>300000</v>
      </c>
      <c r="E9" s="12">
        <f>'1.กรอกข้อมูล'!E48</f>
        <v>400000</v>
      </c>
      <c r="F9" s="12">
        <f>'1.กรอกข้อมูล'!F48</f>
        <v>500000</v>
      </c>
      <c r="G9" s="12">
        <f>'1.กรอกข้อมูล'!G48</f>
        <v>600000</v>
      </c>
    </row>
    <row r="10" spans="1:11" x14ac:dyDescent="0.55000000000000004">
      <c r="B10" s="41" t="s">
        <v>35</v>
      </c>
      <c r="C10" s="41"/>
      <c r="D10" s="41"/>
      <c r="E10" s="41"/>
      <c r="F10" s="41"/>
      <c r="G10" s="41"/>
    </row>
    <row r="11" spans="1:11" x14ac:dyDescent="0.55000000000000004">
      <c r="B11" s="11" t="s">
        <v>52</v>
      </c>
      <c r="C11" s="12">
        <f>'1.กรอกข้อมูล'!C54</f>
        <v>50000</v>
      </c>
      <c r="D11" s="12">
        <f>'1.กรอกข้อมูล'!D54</f>
        <v>50000</v>
      </c>
      <c r="E11" s="12">
        <f>'1.กรอกข้อมูล'!E54</f>
        <v>50000</v>
      </c>
      <c r="F11" s="12">
        <f>'1.กรอกข้อมูล'!F54</f>
        <v>50000</v>
      </c>
      <c r="G11" s="12">
        <f>'1.กรอกข้อมูล'!G54</f>
        <v>50000</v>
      </c>
    </row>
    <row r="12" spans="1:11" x14ac:dyDescent="0.55000000000000004">
      <c r="B12" s="11" t="s">
        <v>53</v>
      </c>
      <c r="C12" s="12">
        <f>'1.กรอกข้อมูล'!C55</f>
        <v>0</v>
      </c>
      <c r="D12" s="12">
        <f>'1.กรอกข้อมูล'!D55</f>
        <v>0</v>
      </c>
      <c r="E12" s="12">
        <f>'1.กรอกข้อมูล'!E55</f>
        <v>0</v>
      </c>
      <c r="F12" s="12">
        <f>'1.กรอกข้อมูล'!F55</f>
        <v>0</v>
      </c>
      <c r="G12" s="12">
        <f>'1.กรอกข้อมูล'!G55</f>
        <v>0</v>
      </c>
    </row>
    <row r="13" spans="1:11" x14ac:dyDescent="0.55000000000000004">
      <c r="B13" s="42" t="s">
        <v>39</v>
      </c>
      <c r="C13" s="42"/>
      <c r="D13" s="42"/>
      <c r="E13" s="42"/>
      <c r="F13" s="42"/>
      <c r="G13" s="42"/>
    </row>
    <row r="14" spans="1:11" x14ac:dyDescent="0.55000000000000004">
      <c r="B14" s="11" t="s">
        <v>54</v>
      </c>
      <c r="C14" s="12">
        <f>'1.กรอกข้อมูล'!C58</f>
        <v>100000</v>
      </c>
      <c r="D14" s="12">
        <f>'1.กรอกข้อมูล'!D58</f>
        <v>100000</v>
      </c>
      <c r="E14" s="12">
        <f>'1.กรอกข้อมูล'!E58</f>
        <v>100000</v>
      </c>
      <c r="F14" s="12">
        <f>'1.กรอกข้อมูล'!F58</f>
        <v>100000</v>
      </c>
      <c r="G14" s="12">
        <f>'1.กรอกข้อมูล'!G58</f>
        <v>100000</v>
      </c>
    </row>
    <row r="15" spans="1:11" x14ac:dyDescent="0.55000000000000004">
      <c r="B15" s="11" t="s">
        <v>55</v>
      </c>
      <c r="C15" s="12">
        <f>'1.กรอกข้อมูล'!C59</f>
        <v>30000</v>
      </c>
      <c r="D15" s="12">
        <f>'1.กรอกข้อมูล'!D59</f>
        <v>30000</v>
      </c>
      <c r="E15" s="12">
        <f>'1.กรอกข้อมูล'!E59</f>
        <v>30000</v>
      </c>
      <c r="F15" s="12">
        <f>'1.กรอกข้อมูล'!F59</f>
        <v>30000</v>
      </c>
      <c r="G15" s="12">
        <f>'1.กรอกข้อมูล'!G59</f>
        <v>30000</v>
      </c>
    </row>
    <row r="16" spans="1:11" x14ac:dyDescent="0.55000000000000004">
      <c r="B16" s="11" t="s">
        <v>64</v>
      </c>
      <c r="C16" s="12">
        <f>(('1.กรอกข้อมูล'!C3*'1.กรอกข้อมูล'!C9)*10)/100</f>
        <v>300000</v>
      </c>
      <c r="D16" s="12">
        <f>((('1.กรอกข้อมูล'!C3+'1.กรอกข้อมูล'!C4)*'1.กรอกข้อมูล'!C9)*10)/100</f>
        <v>600000</v>
      </c>
      <c r="E16" s="12">
        <f>(((('1.กรอกข้อมูล'!C3+'1.กรอกข้อมูล'!C4+'1.กรอกข้อมูล'!C5)*'1.กรอกข้อมูล'!C9)*10)/100)</f>
        <v>900000</v>
      </c>
      <c r="F16" s="12">
        <f>((('1.กรอกข้อมูล'!C3+'1.กรอกข้อมูล'!C4+'1.กรอกข้อมูล'!C5+'1.กรอกข้อมูล'!C6)*'1.กรอกข้อมูล'!C9)*10)/100</f>
        <v>1200000</v>
      </c>
      <c r="G16" s="12">
        <f>((('1.กรอกข้อมูล'!C3+'1.กรอกข้อมูล'!C4+'1.กรอกข้อมูล'!C5+'1.กรอกข้อมูล'!C6)*'1.กรอกข้อมูล'!C9)*10)/100</f>
        <v>1200000</v>
      </c>
    </row>
    <row r="17" spans="2:7" x14ac:dyDescent="0.55000000000000004">
      <c r="B17" s="11" t="s">
        <v>56</v>
      </c>
      <c r="C17" s="13">
        <f>C8+C9+C11+C12+C14+C15</f>
        <v>1820000</v>
      </c>
      <c r="D17" s="13">
        <f>D8+D9+D11+D12+D14+D15</f>
        <v>1977600</v>
      </c>
      <c r="E17" s="13">
        <f>E8+E9+E11+E12+E14+E15</f>
        <v>2137504</v>
      </c>
      <c r="F17" s="13">
        <f>F8+F9+F11+F12+F14+F15</f>
        <v>2299804.16</v>
      </c>
      <c r="G17" s="13">
        <f>G8+G9+G11+G12+G14+G15</f>
        <v>2464596.3263999997</v>
      </c>
    </row>
  </sheetData>
  <sheetProtection algorithmName="SHA-512" hashValue="eDKAgMa3eHq5YO0ZSLQbTO6z2+K3Bri6Ix/L/NByBLIvRnkRlCLPIXYQNZ5Gw7Yyuady7LJM5d+femvOPraf+w==" saltValue="0tOawdwsLQaUwpovCT0khg==" spinCount="100000" sheet="1" objects="1" scenarios="1" formatCells="0" formatColumns="0" formatRows="0"/>
  <mergeCells count="5">
    <mergeCell ref="C5:G5"/>
    <mergeCell ref="B5:B6"/>
    <mergeCell ref="B7:G7"/>
    <mergeCell ref="B10:G10"/>
    <mergeCell ref="B13:G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5EF4F-8AC1-1945-BB1E-F4E7D3AA4C12}">
  <dimension ref="B2:F5"/>
  <sheetViews>
    <sheetView workbookViewId="0">
      <selection activeCell="I20" sqref="I20"/>
    </sheetView>
  </sheetViews>
  <sheetFormatPr defaultColWidth="10.77734375" defaultRowHeight="18.75" x14ac:dyDescent="0.45"/>
  <cols>
    <col min="1" max="1" width="10.77734375" style="23"/>
    <col min="2" max="4" width="14.109375" style="23" bestFit="1" customWidth="1"/>
    <col min="5" max="5" width="15.33203125" style="23" bestFit="1" customWidth="1"/>
    <col min="6" max="6" width="14.109375" style="23" bestFit="1" customWidth="1"/>
    <col min="7" max="16384" width="10.77734375" style="23"/>
  </cols>
  <sheetData>
    <row r="2" spans="2:6" ht="36" x14ac:dyDescent="0.8">
      <c r="B2" s="24" t="s">
        <v>69</v>
      </c>
      <c r="C2" s="24"/>
      <c r="D2" s="24"/>
      <c r="E2" s="24"/>
      <c r="F2" s="25"/>
    </row>
    <row r="4" spans="2:6" ht="27.75" x14ac:dyDescent="0.65">
      <c r="B4" s="26">
        <v>2567</v>
      </c>
      <c r="C4" s="26">
        <v>2568</v>
      </c>
      <c r="D4" s="26">
        <v>2569</v>
      </c>
      <c r="E4" s="26">
        <v>2570</v>
      </c>
      <c r="F4" s="26">
        <v>2571</v>
      </c>
    </row>
    <row r="5" spans="2:6" ht="27.75" x14ac:dyDescent="0.65">
      <c r="B5" s="19">
        <f>A.สรุปงบประมาณรายรับ!C9-D.สรุปงบประมาณรายจ่าย!C17</f>
        <v>1260000</v>
      </c>
      <c r="C5" s="19">
        <f>A.สรุปงบประมาณรายรับ!D9-D.สรุปงบประมาณรายจ่าย!D17</f>
        <v>4182400</v>
      </c>
      <c r="D5" s="19">
        <f>A.สรุปงบประมาณรายรับ!E9-D.สรุปงบประมาณรายจ่าย!E17</f>
        <v>7102496</v>
      </c>
      <c r="E5" s="19">
        <f>A.สรุปงบประมาณรายรับ!F9-D.สรุปงบประมาณรายจ่าย!F17</f>
        <v>10020195.84</v>
      </c>
      <c r="F5" s="19">
        <f>A.สรุปงบประมาณรายรับ!G9-D.สรุปงบประมาณรายจ่าย!G17</f>
        <v>9855403.6735999994</v>
      </c>
    </row>
  </sheetData>
  <sheetProtection algorithmName="SHA-512" hashValue="sp5nM3iPjJEj1Ys4OSpnGAc9kpZqkVnMQ67ahkVrI9t3yjpwEY24xjLR5dbGgDYiFI0mfRb4uqfQSwx/GSInww==" saltValue="MG++En61QYYYLT0chC9+FQ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1.กรอกข้อมูล</vt:lpstr>
      <vt:lpstr>A.สรุปงบประมาณรายรับ</vt:lpstr>
      <vt:lpstr>B.สรุปรายรับคณะพยาบาลศาสตร์และส</vt:lpstr>
      <vt:lpstr>C.สรุปรายรับคณะวิทยาศาสตร์และเท</vt:lpstr>
      <vt:lpstr>D.สรุปงบประมาณรายจ่าย</vt:lpstr>
      <vt:lpstr>C.ส่วนต่าง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jutarat laophram</dc:creator>
  <cp:lastModifiedBy>ศุภโชค ปิยกาญจน์</cp:lastModifiedBy>
  <dcterms:created xsi:type="dcterms:W3CDTF">2023-06-26T06:16:03Z</dcterms:created>
  <dcterms:modified xsi:type="dcterms:W3CDTF">2023-08-30T10:10:17Z</dcterms:modified>
</cp:coreProperties>
</file>